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P:\PK\Administration\Wahlplan\"/>
    </mc:Choice>
  </mc:AlternateContent>
  <xr:revisionPtr revIDLastSave="0" documentId="13_ncr:1_{72BD5991-DF9D-4CCC-9E66-ADAC5E6B0F8E}" xr6:coauthVersionLast="47" xr6:coauthVersionMax="47" xr10:uidLastSave="{00000000-0000-0000-0000-000000000000}"/>
  <bookViews>
    <workbookView xWindow="28695" yWindow="0" windowWidth="29010" windowHeight="23385" tabRatio="500" xr2:uid="{00000000-000D-0000-FFFF-FFFF00000000}"/>
  </bookViews>
  <sheets>
    <sheet name="Berechnung" sheetId="1" r:id="rId1"/>
    <sheet name="Dienstangaben" sheetId="2" state="hidden" r:id="rId2"/>
    <sheet name="Reglementauszug" sheetId="3" state="hidden" r:id="rId3"/>
  </sheets>
  <definedNames>
    <definedName name="step000353Txt_Beitrge_Subtitel_Anehmer" localSheetId="2">Reglementauszug!$B$14</definedName>
    <definedName name="step000357Txt_Hhe_Beitr_Sp_Proz_versL" localSheetId="2">Reglementauszug!$B$15</definedName>
    <definedName name="step0003589E_Break6_KeepOff" localSheetId="2">Reglementauszug!$B$16</definedName>
    <definedName name="step000361Tab_Staffel_begin_Proz_oSplitt" localSheetId="2">Reglementauszug!$B$18</definedName>
    <definedName name="step000363Tab_Staffel_bdy_Proz_oSplitt" localSheetId="2">Reglementauszug!$B$19</definedName>
    <definedName name="step000365Tab_Staffel_ftr_bvg_oSplitt" localSheetId="2">Reglementauszug!$B$22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7" i="3" l="1"/>
  <c r="J8" i="3"/>
  <c r="I6" i="3"/>
  <c r="B20" i="2"/>
  <c r="C19" i="2"/>
  <c r="B19" i="2"/>
  <c r="B23" i="1" s="1"/>
  <c r="H9" i="2"/>
  <c r="B9" i="2" s="1"/>
  <c r="G9" i="2"/>
  <c r="A5" i="2"/>
  <c r="B5" i="2" s="1"/>
  <c r="C16" i="1" l="1"/>
  <c r="D16" i="1" s="1"/>
  <c r="B22" i="1"/>
  <c r="C21" i="1"/>
  <c r="C18" i="1"/>
  <c r="D18" i="1" s="1"/>
  <c r="C17" i="1"/>
  <c r="D17" i="1" s="1"/>
  <c r="C11" i="2"/>
  <c r="B11" i="2"/>
  <c r="C5" i="2" s="1"/>
  <c r="E18" i="1" l="1"/>
  <c r="E17" i="1"/>
  <c r="E16" i="1"/>
</calcChain>
</file>

<file path=xl/sharedStrings.xml><?xml version="1.0" encoding="utf-8"?>
<sst xmlns="http://schemas.openxmlformats.org/spreadsheetml/2006/main" count="67" uniqueCount="55">
  <si>
    <t>Wahlplanrechner Pensionskasse Burkhalter</t>
  </si>
  <si>
    <t>1. Ihre Eingaben</t>
  </si>
  <si>
    <t>Versicherter Lohn gemäss Vorsorgeausweis (CHF)</t>
  </si>
  <si>
    <t>Geburtsdatum</t>
  </si>
  <si>
    <t>Beschäftigungsgrad (Pensum)</t>
  </si>
  <si>
    <t>Aktueller Sparplan</t>
  </si>
  <si>
    <t>Plus</t>
  </si>
  <si>
    <t>2. Ergebnis: Mehrkosten und Mehrertrag gegenüber dem Sparplan «Standard»</t>
  </si>
  <si>
    <t>Basis der Darstellung ist immer der Sparplan «Standard» (= 0). Ihr heutiger Plan ist in der Tabelle grau hervorgehoben.</t>
  </si>
  <si>
    <t>Sparplan</t>
  </si>
  <si>
    <t>Mehrkosten Sparbeitrag pro Jahr (CHF)</t>
  </si>
  <si>
    <t>Mehrkosten Lohnabzug pro Monat (CHF)</t>
  </si>
  <si>
    <t>Mehr Altersguthaben im Alter 65 (CHF)</t>
  </si>
  <si>
    <t>Standard</t>
  </si>
  <si>
    <t>Maxi</t>
  </si>
  <si>
    <t>3. Hinweise</t>
  </si>
  <si>
    <t>Erreichen Referenzalter (65 Jahre) am:</t>
  </si>
  <si>
    <t>Anleitung</t>
  </si>
  <si>
    <t>1. Versicherten Lohn gemäss Vorsorgeausweis eintragen (max. CHF 64'200).</t>
  </si>
  <si>
    <t>2. Geburtsdatum eintragen.</t>
  </si>
  <si>
    <t>3. Beschäftigungsgrad wählen (100 % = Vollzeit). Die Berechnung wird entsprechend heruntergebrochen.</t>
  </si>
  <si>
    <t>4. Unter «Aktueller Sparplan» den Plan wählen, in dem Sie heute versichert sind (siehe Vorsorgeausweis).</t>
  </si>
  <si>
    <t>5. Mehrkosten Sparbeitrag pro Jahr: So viel bezahlen Sie im jeweiligen Plan pro Jahr mehr als im Sparplan «Standard».</t>
  </si>
  <si>
    <t>6. Mehrkosten Lohnabzug pro Monat: So viel wird Ihnen monatlich mehr vom Lohn abgezogen als im Sparplan «Standard».</t>
  </si>
  <si>
    <t>7. Mehr Altersguthaben im Alter 65: So viel höher ist Ihr voraussichtliches Altersguthaben im Referenzalter.</t>
  </si>
  <si>
    <t>Der Projektionszins beträgt fix 4.00 %. Ihre heutige Planwahl ist in der Tabelle grau markiert.</t>
  </si>
  <si>
    <t>Die Berechnung ist unverbindlich. Massgebend sind das Reglement der Pensionskasse Burkhalter und Ihr persönlicher Vorsorgeausweis.</t>
  </si>
  <si>
    <t>Abweichungsberechnung pro 0.8%</t>
  </si>
  <si>
    <t>Mehr-/Minderbeitrag pro Jahr</t>
  </si>
  <si>
    <t>pro Monat</t>
  </si>
  <si>
    <t xml:space="preserve">Veränderung Altersguthaben im Alter 65  </t>
  </si>
  <si>
    <t>Mehr-/Minderbeitrag aus Wahl:</t>
  </si>
  <si>
    <t>Stichtag:</t>
  </si>
  <si>
    <t>Pensionierungsdatum:</t>
  </si>
  <si>
    <t>begrenzt</t>
  </si>
  <si>
    <t>unbegrenzt</t>
  </si>
  <si>
    <t>Anzahl Jahre:</t>
  </si>
  <si>
    <t>Projektionszins</t>
  </si>
  <si>
    <t>Auswahl Pensum</t>
  </si>
  <si>
    <t>Auswahl Plan</t>
  </si>
  <si>
    <t>BVG-Alter</t>
  </si>
  <si>
    <t>Sparbeginnjahr</t>
  </si>
  <si>
    <t>Altersgutschriften in % des versicherten Lohnes in Abhängigkeit des gewählten Wahlplans:</t>
  </si>
  <si>
    <t>Alter:</t>
  </si>
  <si>
    <t>Sparplan «Standard»</t>
  </si>
  <si>
    <t>Sparplan «Plus»</t>
  </si>
  <si>
    <t>Sparplan «Maxi»</t>
  </si>
  <si>
    <t>25 – 34</t>
  </si>
  <si>
    <t>35 – 44</t>
  </si>
  <si>
    <t>45 – 54</t>
  </si>
  <si>
    <t>55 – 65*</t>
  </si>
  <si>
    <t>Arbeitnehmerbeiträge</t>
  </si>
  <si>
    <t>Für Sparen: In % des versicherten Lohnes in Abhängigkeit des gewählten Wahlplans:</t>
  </si>
  <si>
    <t xml:space="preserve">Vergleich der Sparpläne Standard / Plus / Maxi – Stichtag 01.01.2027, Projektionszins 4.00 % </t>
  </si>
  <si>
    <t>Maximal versicherbarer Lohn: CHF 64'200. Dies entspricht dem BVG-Maximum (oberer Grenzbetrag des koordinierten Lohnes);
ein höherer Lohn kann nicht versichert werden. Der Projektionszins ist fix auf 4.00 % festgelegt.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</si>
</sst>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\.mm\.yyyy"/>
    <numFmt numFmtId="165" formatCode="#,##0;\-#,##0;\0"/>
    <numFmt numFmtId="166" formatCode="#,##0.00;\-#,##0.00;&quot;0.00&quot;"/>
    <numFmt numFmtId="167" formatCode="m/d/yyyy"/>
    <numFmt numFmtId="168" formatCode="_(* #,##0.00_);_(* \(#,##0.00\);_(* \-??_);_(@_)"/>
  </numFmts>
  <fonts count="19" x14ac:knownFonts="1">
    <font>
      <sz val="10"/>
      <color theme="1"/>
      <name val="Arial"/>
      <family val="2"/>
      <charset val="1"/>
    </font>
    <font>
      <b/>
      <sz val="16"/>
      <color rgb="FF000000"/>
      <name val="Arial"/>
      <charset val="1"/>
    </font>
    <font>
      <b/>
      <sz val="12"/>
      <color rgb="FF000000"/>
      <name val="Arial"/>
      <charset val="1"/>
    </font>
    <font>
      <sz val="10"/>
      <color rgb="FF000000"/>
      <name val="Arial"/>
      <charset val="1"/>
    </font>
    <font>
      <b/>
      <sz val="10"/>
      <color rgb="FF1F3864"/>
      <name val="Arial"/>
      <charset val="1"/>
    </font>
    <font>
      <i/>
      <sz val="9"/>
      <color rgb="FF3B3B3B"/>
      <name val="Arial"/>
      <charset val="1"/>
    </font>
    <font>
      <b/>
      <sz val="10"/>
      <color rgb="FFFFFFFF"/>
      <name val="Arial"/>
      <charset val="1"/>
    </font>
    <font>
      <b/>
      <sz val="10"/>
      <color rgb="FF000000"/>
      <name val="Arial"/>
      <charset val="1"/>
    </font>
    <font>
      <b/>
      <sz val="10"/>
      <color rgb="FFC00000"/>
      <name val="Arial"/>
      <charset val="1"/>
    </font>
    <font>
      <b/>
      <sz val="10"/>
      <color rgb="FF3B3B3B"/>
      <name val="Arial"/>
      <charset val="1"/>
    </font>
    <font>
      <sz val="9"/>
      <color rgb="FF3B3B3B"/>
      <name val="Arial"/>
      <charset val="1"/>
    </font>
    <font>
      <sz val="8"/>
      <color theme="1"/>
      <name val="Arial"/>
      <family val="2"/>
      <charset val="1"/>
    </font>
    <font>
      <sz val="6"/>
      <color theme="1"/>
      <name val="Arial"/>
      <family val="2"/>
      <charset val="1"/>
    </font>
    <font>
      <u/>
      <sz val="8"/>
      <color theme="1"/>
      <name val="Arial"/>
      <family val="2"/>
      <charset val="1"/>
    </font>
    <font>
      <sz val="10"/>
      <color theme="1"/>
      <name val="Arial"/>
      <family val="2"/>
      <charset val="1"/>
    </font>
    <font>
      <b/>
      <sz val="10"/>
      <color rgb="FF3B3B3B"/>
      <name val="Arial"/>
      <family val="2"/>
    </font>
    <font>
      <b/>
      <sz val="9"/>
      <color rgb="FF3B3B3B"/>
      <name val="Arial"/>
      <family val="2"/>
    </font>
    <font>
      <i/>
      <sz val="9"/>
      <color rgb="FF3B3B3B"/>
      <name val="Arial"/>
      <family val="2"/>
    </font>
    <font>
      <sz val="9"/>
      <color rgb="FF3B3B3B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9D9D9"/>
        <bgColor rgb="FFE8E8E8"/>
      </patternFill>
    </fill>
    <fill>
      <patternFill patternType="solid">
        <fgColor rgb="FFE8E8E8"/>
        <bgColor rgb="FFF2F2F2"/>
      </patternFill>
    </fill>
    <fill>
      <patternFill patternType="solid">
        <fgColor rgb="FFFFFFFF"/>
        <bgColor rgb="FFF2F2F2"/>
      </patternFill>
    </fill>
    <fill>
      <patternFill patternType="solid">
        <fgColor rgb="FFF2F2F2"/>
        <bgColor rgb="FFE8E8E8"/>
      </patternFill>
    </fill>
    <fill>
      <patternFill patternType="solid">
        <fgColor rgb="FFFFFF00"/>
        <bgColor rgb="FFFFFF00"/>
      </patternFill>
    </fill>
    <fill>
      <patternFill patternType="solid">
        <fgColor theme="1"/>
        <bgColor theme="2"/>
      </patternFill>
    </fill>
  </fills>
  <borders count="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3">
    <xf numFmtId="0" fontId="0" fillId="0" borderId="0"/>
    <xf numFmtId="168" fontId="14" fillId="0" borderId="0"/>
    <xf numFmtId="9" fontId="14" fillId="0" borderId="0"/>
  </cellStyleXfs>
  <cellXfs count="46">
    <xf numFmtId="0" fontId="0" fillId="0" borderId="0" xfId="0"/>
    <xf numFmtId="0" fontId="11" fillId="0" borderId="0" xfId="0" applyFont="1" applyAlignment="1">
      <alignment vertical="center" wrapText="1"/>
    </xf>
    <xf numFmtId="10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3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9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7" fillId="4" borderId="2" xfId="0" applyFont="1" applyFill="1" applyBorder="1" applyAlignment="1">
      <alignment horizontal="left" vertical="center"/>
    </xf>
    <xf numFmtId="165" fontId="3" fillId="4" borderId="2" xfId="0" applyNumberFormat="1" applyFont="1" applyFill="1" applyBorder="1" applyAlignment="1">
      <alignment horizontal="center" vertical="center" wrapText="1"/>
    </xf>
    <xf numFmtId="166" fontId="3" fillId="4" borderId="2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left" vertical="center"/>
    </xf>
    <xf numFmtId="165" fontId="3" fillId="5" borderId="2" xfId="0" applyNumberFormat="1" applyFont="1" applyFill="1" applyBorder="1" applyAlignment="1">
      <alignment horizontal="center" vertical="center" wrapText="1"/>
    </xf>
    <xf numFmtId="166" fontId="3" fillId="5" borderId="2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2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/>
    <xf numFmtId="0" fontId="0" fillId="6" borderId="0" xfId="0" applyFill="1"/>
    <xf numFmtId="167" fontId="0" fillId="0" borderId="0" xfId="0" applyNumberFormat="1"/>
    <xf numFmtId="9" fontId="14" fillId="0" borderId="0" xfId="2" applyAlignment="1">
      <alignment wrapText="1"/>
    </xf>
    <xf numFmtId="10" fontId="14" fillId="6" borderId="0" xfId="2" applyNumberFormat="1" applyFill="1"/>
    <xf numFmtId="9" fontId="14" fillId="0" borderId="0" xfId="2"/>
    <xf numFmtId="9" fontId="0" fillId="0" borderId="0" xfId="0" applyNumberFormat="1"/>
    <xf numFmtId="1" fontId="14" fillId="0" borderId="0" xfId="1" applyNumberFormat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3" fontId="0" fillId="0" borderId="0" xfId="0" applyNumberFormat="1"/>
    <xf numFmtId="10" fontId="0" fillId="0" borderId="0" xfId="0" applyNumberFormat="1"/>
    <xf numFmtId="0" fontId="1" fillId="2" borderId="0" xfId="0" applyFont="1" applyFill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10" fontId="11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7" borderId="2" xfId="0" applyFont="1" applyFill="1" applyBorder="1" applyAlignment="1">
      <alignment horizontal="center" vertical="center" wrapText="1"/>
    </xf>
  </cellXfs>
  <cellStyles count="3">
    <cellStyle name="Komma" xfId="1" builtinId="3"/>
    <cellStyle name="Prozent" xfId="2" builtinId="5"/>
    <cellStyle name="Standard" xfId="0" builtinId="0"/>
  </cellStyles>
  <dxfs count="1">
    <dxf>
      <font>
        <b/>
        <color rgb="FF000000"/>
        <name val="Arial"/>
        <charset val="1"/>
      </font>
      <fill>
        <patternFill>
          <bgColor rgb="FFD9D9D9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E2001A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E8E8E8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B3B3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4"/>
  <sheetViews>
    <sheetView showGridLines="0" tabSelected="1" zoomScale="110" zoomScaleNormal="110" workbookViewId="0">
      <selection activeCell="E9" sqref="E9"/>
    </sheetView>
  </sheetViews>
  <sheetFormatPr baseColWidth="10" defaultColWidth="8.7109375" defaultRowHeight="12.75" x14ac:dyDescent="0.2"/>
  <cols>
    <col min="1" max="1" width="2.42578125" customWidth="1"/>
    <col min="2" max="2" width="46" customWidth="1"/>
    <col min="3" max="4" width="21" customWidth="1"/>
    <col min="5" max="5" width="27" customWidth="1"/>
    <col min="6" max="6" width="3" customWidth="1"/>
  </cols>
  <sheetData>
    <row r="1" spans="2:5" ht="30" customHeight="1" x14ac:dyDescent="0.2">
      <c r="B1" s="32" t="s">
        <v>0</v>
      </c>
      <c r="C1" s="32"/>
      <c r="D1" s="32"/>
      <c r="E1" s="32"/>
    </row>
    <row r="2" spans="2:5" ht="18" customHeight="1" x14ac:dyDescent="0.2">
      <c r="B2" s="33" t="s">
        <v>53</v>
      </c>
      <c r="C2" s="33"/>
      <c r="D2" s="33"/>
      <c r="E2" s="33"/>
    </row>
    <row r="4" spans="2:5" ht="19.5" customHeight="1" x14ac:dyDescent="0.2">
      <c r="B4" s="34" t="s">
        <v>1</v>
      </c>
      <c r="C4" s="34"/>
      <c r="D4" s="34"/>
      <c r="E4" s="34"/>
    </row>
    <row r="6" spans="2:5" ht="18.75" customHeight="1" x14ac:dyDescent="0.2">
      <c r="B6" s="4" t="s">
        <v>2</v>
      </c>
      <c r="C6" s="5">
        <v>64200</v>
      </c>
    </row>
    <row r="7" spans="2:5" ht="18.75" customHeight="1" x14ac:dyDescent="0.2">
      <c r="B7" s="4" t="s">
        <v>3</v>
      </c>
      <c r="C7" s="6">
        <v>29477</v>
      </c>
    </row>
    <row r="8" spans="2:5" ht="18.75" customHeight="1" x14ac:dyDescent="0.2">
      <c r="B8" s="4" t="s">
        <v>4</v>
      </c>
      <c r="C8" s="7">
        <v>1</v>
      </c>
    </row>
    <row r="9" spans="2:5" x14ac:dyDescent="0.2">
      <c r="B9" s="4" t="s">
        <v>5</v>
      </c>
      <c r="C9" s="8" t="s">
        <v>6</v>
      </c>
    </row>
    <row r="10" spans="2:5" ht="7.5" customHeight="1" x14ac:dyDescent="0.2">
      <c r="B10" s="4"/>
    </row>
    <row r="11" spans="2:5" ht="25.5" customHeight="1" x14ac:dyDescent="0.2">
      <c r="B11" s="44" t="s">
        <v>54</v>
      </c>
      <c r="C11" s="35"/>
      <c r="D11" s="35"/>
      <c r="E11" s="35"/>
    </row>
    <row r="12" spans="2:5" ht="7.5" customHeight="1" x14ac:dyDescent="0.2"/>
    <row r="13" spans="2:5" ht="19.5" customHeight="1" x14ac:dyDescent="0.2">
      <c r="B13" s="34" t="s">
        <v>7</v>
      </c>
      <c r="C13" s="34"/>
      <c r="D13" s="34"/>
      <c r="E13" s="34"/>
    </row>
    <row r="14" spans="2:5" x14ac:dyDescent="0.2">
      <c r="B14" s="35" t="s">
        <v>8</v>
      </c>
      <c r="C14" s="35"/>
      <c r="D14" s="35"/>
      <c r="E14" s="35"/>
    </row>
    <row r="15" spans="2:5" ht="42" customHeight="1" x14ac:dyDescent="0.2">
      <c r="B15" s="45" t="s">
        <v>9</v>
      </c>
      <c r="C15" s="45" t="s">
        <v>10</v>
      </c>
      <c r="D15" s="45" t="s">
        <v>11</v>
      </c>
      <c r="E15" s="45" t="s">
        <v>12</v>
      </c>
    </row>
    <row r="16" spans="2:5" ht="18" customHeight="1" x14ac:dyDescent="0.2">
      <c r="B16" s="9" t="s">
        <v>13</v>
      </c>
      <c r="C16" s="10">
        <f>0*Dienstangaben!$A$5</f>
        <v>0</v>
      </c>
      <c r="D16" s="11">
        <f>ROUND(C16/12,2)</f>
        <v>0</v>
      </c>
      <c r="E16" s="10">
        <f>ROUND(0*Dienstangaben!$C$5,0)</f>
        <v>0</v>
      </c>
    </row>
    <row r="17" spans="2:8" ht="18" customHeight="1" x14ac:dyDescent="0.2">
      <c r="B17" s="12" t="s">
        <v>6</v>
      </c>
      <c r="C17" s="13">
        <f>1*Dienstangaben!$A$5</f>
        <v>513.6</v>
      </c>
      <c r="D17" s="14">
        <f>ROUND(C17/12,2)</f>
        <v>42.8</v>
      </c>
      <c r="E17" s="13">
        <f>ROUND(1*Dienstangaben!$C$5,0)</f>
        <v>13948</v>
      </c>
      <c r="G17" s="30"/>
      <c r="H17" s="30"/>
    </row>
    <row r="18" spans="2:8" ht="18" customHeight="1" x14ac:dyDescent="0.2">
      <c r="B18" s="9" t="s">
        <v>14</v>
      </c>
      <c r="C18" s="10">
        <f>2*Dienstangaben!$A$5</f>
        <v>1027.2</v>
      </c>
      <c r="D18" s="11">
        <f>ROUND(C18/12,2)</f>
        <v>85.6</v>
      </c>
      <c r="E18" s="10">
        <f>ROUND(2*Dienstangaben!$C$5,0)</f>
        <v>27896</v>
      </c>
    </row>
    <row r="20" spans="2:8" ht="19.5" customHeight="1" x14ac:dyDescent="0.2">
      <c r="B20" s="34" t="s">
        <v>15</v>
      </c>
      <c r="C20" s="34"/>
      <c r="D20" s="34"/>
      <c r="E20" s="34"/>
    </row>
    <row r="21" spans="2:8" x14ac:dyDescent="0.2">
      <c r="B21" s="4" t="s">
        <v>16</v>
      </c>
      <c r="C21" s="15">
        <f>Dienstangaben!B9</f>
        <v>53236</v>
      </c>
    </row>
    <row r="22" spans="2:8" x14ac:dyDescent="0.2">
      <c r="B22" s="36" t="str">
        <f>IF(Dienstangaben!B9&lt;Dienstangaben!B8,"Referenzalter überschritten – Berechnung abbrechen bzw. Eingaben überprüfen!","")</f>
        <v/>
      </c>
      <c r="C22" s="36"/>
      <c r="D22" s="36"/>
      <c r="E22" s="36"/>
    </row>
    <row r="23" spans="2:8" x14ac:dyDescent="0.2">
      <c r="B23" s="36" t="str">
        <f>IF(Dienstangaben!B19&lt;18,"Eingabe liegt vor dem Eintrittsalter in die Pensionskasse.",IF(Dienstangaben!B19&lt;25,CONCATENATE("Wahlplan erst wirksam ab 01.01.",Dienstangaben!B20),""))</f>
        <v/>
      </c>
      <c r="C23" s="36"/>
      <c r="D23" s="36"/>
      <c r="E23" s="36"/>
    </row>
    <row r="24" spans="2:8" x14ac:dyDescent="0.2">
      <c r="B24" s="16" t="s">
        <v>17</v>
      </c>
    </row>
    <row r="25" spans="2:8" ht="13.5" customHeight="1" x14ac:dyDescent="0.2">
      <c r="B25" s="37" t="s">
        <v>18</v>
      </c>
      <c r="C25" s="37"/>
      <c r="D25" s="37"/>
      <c r="E25" s="37"/>
    </row>
    <row r="26" spans="2:8" ht="13.5" customHeight="1" x14ac:dyDescent="0.2">
      <c r="B26" s="37" t="s">
        <v>19</v>
      </c>
      <c r="C26" s="37"/>
      <c r="D26" s="37"/>
      <c r="E26" s="37"/>
    </row>
    <row r="27" spans="2:8" ht="13.5" customHeight="1" x14ac:dyDescent="0.2">
      <c r="B27" s="37" t="s">
        <v>20</v>
      </c>
      <c r="C27" s="37"/>
      <c r="D27" s="37"/>
      <c r="E27" s="37"/>
    </row>
    <row r="28" spans="2:8" ht="13.5" customHeight="1" x14ac:dyDescent="0.2">
      <c r="B28" s="37" t="s">
        <v>21</v>
      </c>
      <c r="C28" s="37"/>
      <c r="D28" s="37"/>
      <c r="E28" s="37"/>
    </row>
    <row r="29" spans="2:8" ht="13.5" customHeight="1" x14ac:dyDescent="0.2">
      <c r="B29" s="37" t="s">
        <v>22</v>
      </c>
      <c r="C29" s="37"/>
      <c r="D29" s="37"/>
      <c r="E29" s="37"/>
    </row>
    <row r="30" spans="2:8" ht="13.5" customHeight="1" x14ac:dyDescent="0.2">
      <c r="B30" s="37" t="s">
        <v>23</v>
      </c>
      <c r="C30" s="37"/>
      <c r="D30" s="37"/>
      <c r="E30" s="37"/>
    </row>
    <row r="31" spans="2:8" ht="13.5" customHeight="1" x14ac:dyDescent="0.2">
      <c r="B31" s="37" t="s">
        <v>24</v>
      </c>
      <c r="C31" s="37"/>
      <c r="D31" s="37"/>
      <c r="E31" s="37"/>
    </row>
    <row r="32" spans="2:8" ht="13.5" customHeight="1" x14ac:dyDescent="0.2">
      <c r="B32" s="38" t="s">
        <v>25</v>
      </c>
      <c r="C32" s="37"/>
      <c r="D32" s="37"/>
      <c r="E32" s="37"/>
    </row>
    <row r="34" spans="2:5" x14ac:dyDescent="0.2">
      <c r="B34" s="39" t="s">
        <v>26</v>
      </c>
      <c r="C34" s="40"/>
      <c r="D34" s="40"/>
      <c r="E34" s="40"/>
    </row>
  </sheetData>
  <sheetProtection algorithmName="SHA-512" hashValue="YgPYzQhVE0uRZXnCQ3rNzE59xP5b2kDGAy5B7BKKD29K4lyQi0fmwYnSQvlrETmCXYFXkk02urlsvxWQE6ZlmQ==" saltValue="s5HF5B9EBMq5FDDge4laaw==" spinCount="100000" sheet="1" objects="1" scenarios="1"/>
  <mergeCells count="18">
    <mergeCell ref="B31:E31"/>
    <mergeCell ref="B32:E32"/>
    <mergeCell ref="B34:E34"/>
    <mergeCell ref="B26:E26"/>
    <mergeCell ref="B27:E27"/>
    <mergeCell ref="B28:E28"/>
    <mergeCell ref="B29:E29"/>
    <mergeCell ref="B30:E30"/>
    <mergeCell ref="B14:E14"/>
    <mergeCell ref="B20:E20"/>
    <mergeCell ref="B22:E22"/>
    <mergeCell ref="B23:E23"/>
    <mergeCell ref="B25:E25"/>
    <mergeCell ref="B1:E1"/>
    <mergeCell ref="B2:E2"/>
    <mergeCell ref="B4:E4"/>
    <mergeCell ref="B11:E11"/>
    <mergeCell ref="B13:E13"/>
  </mergeCells>
  <conditionalFormatting sqref="B16:E18">
    <cfRule type="expression" dxfId="0" priority="2">
      <formula>$B16=$C$9</formula>
    </cfRule>
  </conditionalFormatting>
  <dataValidations count="2">
    <dataValidation type="decimal" showInputMessage="1" showErrorMessage="1" errorTitle="Maximal versicherbarer Lohn" error="Der versicherte Lohn ist auf CHF 64'200 begrenzt (BVG-Maximum, oberer Grenzbetrag des koordinierten Lohnes). Bitte einen Wert zwischen 0 und 64'200 erfassen." promptTitle="Versicherter Lohn" prompt="Wert gemäss Vorsorgeausweis, maximal CHF 64'200." sqref="C6" xr:uid="{00000000-0002-0000-0000-000000000000}">
      <formula1>0</formula1>
      <formula2>64200</formula2>
    </dataValidation>
    <dataValidation type="date" showInputMessage="1" showErrorMessage="1" errorTitle="Geburtsdatum" error="Bitte ein gültiges Geburtsdatum im Format TT.MM.JJJJ erfassen." promptTitle="Geburtsdatum" prompt="Format TT.MM.JJJJ" sqref="C7" xr:uid="{00000000-0002-0000-0000-000001000000}">
      <formula1>DATE(1940,1,1)</formula1>
      <formula2>DATE(2010,12,31)</formula2>
    </dataValidation>
  </dataValidations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 errorTitle="Beschäftigungsgrad" error="Bitte ein Pensum zwischen 5 % und 100 % aus der Liste wählen." promptTitle="Beschäftigungsgrad" prompt="Auswahl aus der Liste, 100 % = Vollzeit." xr:uid="{00000000-0002-0000-0000-000002000000}">
          <x14:formula1>
            <xm:f>Dienstangaben!$E$15:$E$34</xm:f>
          </x14:formula1>
          <x14:formula2>
            <xm:f>0</xm:f>
          </x14:formula2>
          <xm:sqref>C8</xm:sqref>
        </x14:dataValidation>
        <x14:dataValidation type="list" showInputMessage="1" showErrorMessage="1" errorTitle="Aktueller Sparplan" error="Bitte Standard, Plus oder Maxi aus der Liste wählen." promptTitle="Aktueller Sparplan" prompt="Auswahl aus der Liste: Standard, Plus, Maxi" xr:uid="{00000000-0002-0000-0000-000003000000}">
          <x14:formula1>
            <xm:f>Dienstangaben!$C$15:$C$17</xm:f>
          </x14:formula1>
          <x14:formula2>
            <xm:f>0</xm:f>
          </x14:formula2>
          <xm:sqref>C9:C10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4"/>
  <sheetViews>
    <sheetView zoomScaleNormal="100" workbookViewId="0">
      <selection activeCell="F42" sqref="F42"/>
    </sheetView>
  </sheetViews>
  <sheetFormatPr baseColWidth="10" defaultColWidth="10.7109375" defaultRowHeight="12.75" x14ac:dyDescent="0.2"/>
  <sheetData>
    <row r="1" spans="1:9" x14ac:dyDescent="0.2">
      <c r="A1" t="s">
        <v>27</v>
      </c>
    </row>
    <row r="2" spans="1:9" ht="52.5" customHeight="1" x14ac:dyDescent="0.2">
      <c r="A2" s="17" t="s">
        <v>28</v>
      </c>
      <c r="B2" s="17" t="s">
        <v>29</v>
      </c>
      <c r="C2" s="17" t="s">
        <v>30</v>
      </c>
      <c r="D2" s="18"/>
    </row>
    <row r="3" spans="1:9" x14ac:dyDescent="0.2">
      <c r="A3" s="19"/>
      <c r="B3" s="19"/>
      <c r="C3" s="19"/>
    </row>
    <row r="4" spans="1:9" x14ac:dyDescent="0.2">
      <c r="A4" s="19"/>
      <c r="B4" s="19"/>
      <c r="C4" s="19"/>
      <c r="D4" s="19"/>
    </row>
    <row r="5" spans="1:9" x14ac:dyDescent="0.2">
      <c r="A5" s="19">
        <f>Berechnung!$C$6*Berechnung!$C$8*I5</f>
        <v>513.6</v>
      </c>
      <c r="B5" s="19">
        <f>A5/12</f>
        <v>42.800000000000004</v>
      </c>
      <c r="C5" s="19">
        <f>-1*(FV(Dienstangaben!$B$12,Dienstangaben!$B$11,A5))</f>
        <v>13947.990459135015</v>
      </c>
      <c r="D5" s="19"/>
      <c r="F5" t="s">
        <v>31</v>
      </c>
      <c r="I5" s="20">
        <v>8.0000000000000002E-3</v>
      </c>
    </row>
    <row r="6" spans="1:9" x14ac:dyDescent="0.2">
      <c r="A6" s="19"/>
      <c r="B6" s="19"/>
      <c r="C6" s="19"/>
      <c r="D6" s="19"/>
    </row>
    <row r="7" spans="1:9" x14ac:dyDescent="0.2">
      <c r="F7" s="19"/>
      <c r="G7" s="19"/>
      <c r="H7" s="19"/>
    </row>
    <row r="8" spans="1:9" x14ac:dyDescent="0.2">
      <c r="A8" t="s">
        <v>32</v>
      </c>
      <c r="B8" s="21">
        <v>46388</v>
      </c>
      <c r="C8" s="21"/>
      <c r="D8" s="21"/>
      <c r="E8" s="21"/>
      <c r="F8" s="19"/>
      <c r="G8" s="19"/>
      <c r="H8" s="19"/>
    </row>
    <row r="9" spans="1:9" x14ac:dyDescent="0.2">
      <c r="A9" t="s">
        <v>33</v>
      </c>
      <c r="B9" s="21">
        <f>DATE(H9,G9,F9)</f>
        <v>53236</v>
      </c>
      <c r="C9" s="21"/>
      <c r="D9" s="21"/>
      <c r="E9" s="21"/>
      <c r="F9" s="19">
        <v>1</v>
      </c>
      <c r="G9" s="19">
        <f>MONTH(Berechnung!$C$7)+1</f>
        <v>10</v>
      </c>
      <c r="H9" s="19">
        <f>YEAR(Berechnung!$C$7)+65</f>
        <v>2045</v>
      </c>
    </row>
    <row r="10" spans="1:9" x14ac:dyDescent="0.2">
      <c r="B10" s="21" t="s">
        <v>34</v>
      </c>
      <c r="C10" s="21" t="s">
        <v>35</v>
      </c>
      <c r="D10" s="21"/>
      <c r="E10" s="21"/>
      <c r="F10" s="19"/>
      <c r="G10" s="19"/>
      <c r="H10" s="19"/>
    </row>
    <row r="11" spans="1:9" x14ac:dyDescent="0.2">
      <c r="A11" t="s">
        <v>36</v>
      </c>
      <c r="B11">
        <f>IF(B19&lt;25,C11-25+B19,YEARFRAC(B9,B8))</f>
        <v>18.75</v>
      </c>
      <c r="C11">
        <f>YEARFRAC(B9,B8)</f>
        <v>18.75</v>
      </c>
      <c r="F11" s="19"/>
      <c r="G11" s="19"/>
      <c r="H11" s="19"/>
    </row>
    <row r="12" spans="1:9" ht="26.25" customHeight="1" x14ac:dyDescent="0.2">
      <c r="A12" s="22" t="s">
        <v>37</v>
      </c>
      <c r="B12" s="23">
        <v>0.04</v>
      </c>
      <c r="C12" s="24"/>
      <c r="D12" s="24"/>
      <c r="E12" s="24"/>
      <c r="F12" s="19"/>
      <c r="G12" s="19"/>
      <c r="H12" s="19"/>
    </row>
    <row r="13" spans="1:9" x14ac:dyDescent="0.2">
      <c r="F13" s="19"/>
      <c r="G13" s="19"/>
      <c r="H13" s="19"/>
    </row>
    <row r="14" spans="1:9" x14ac:dyDescent="0.2">
      <c r="E14" t="s">
        <v>38</v>
      </c>
      <c r="G14" s="19"/>
      <c r="H14" s="19"/>
    </row>
    <row r="15" spans="1:9" x14ac:dyDescent="0.2">
      <c r="A15" t="s">
        <v>39</v>
      </c>
      <c r="C15" t="s">
        <v>13</v>
      </c>
      <c r="E15" s="25">
        <v>1</v>
      </c>
    </row>
    <row r="16" spans="1:9" x14ac:dyDescent="0.2">
      <c r="C16" t="s">
        <v>6</v>
      </c>
      <c r="E16" s="25">
        <v>0.95</v>
      </c>
    </row>
    <row r="17" spans="1:5" x14ac:dyDescent="0.2">
      <c r="C17" t="s">
        <v>14</v>
      </c>
      <c r="E17" s="25">
        <v>0.9</v>
      </c>
    </row>
    <row r="18" spans="1:5" x14ac:dyDescent="0.2">
      <c r="E18" s="25">
        <v>0.85</v>
      </c>
    </row>
    <row r="19" spans="1:5" x14ac:dyDescent="0.2">
      <c r="A19" t="s">
        <v>40</v>
      </c>
      <c r="B19">
        <f>2025-(YEAR(Berechnung!$C$7))</f>
        <v>45</v>
      </c>
      <c r="C19">
        <f>25-7</f>
        <v>18</v>
      </c>
      <c r="E19" s="25">
        <v>0.8</v>
      </c>
    </row>
    <row r="20" spans="1:5" x14ac:dyDescent="0.2">
      <c r="A20" t="s">
        <v>41</v>
      </c>
      <c r="B20" s="26">
        <f>YEAR(Berechnung!$C$7)+25</f>
        <v>2005</v>
      </c>
      <c r="E20" s="25">
        <v>0.75</v>
      </c>
    </row>
    <row r="21" spans="1:5" x14ac:dyDescent="0.2">
      <c r="E21" s="25">
        <v>0.7</v>
      </c>
    </row>
    <row r="22" spans="1:5" x14ac:dyDescent="0.2">
      <c r="E22" s="25">
        <v>0.65</v>
      </c>
    </row>
    <row r="23" spans="1:5" x14ac:dyDescent="0.2">
      <c r="E23" s="25">
        <v>0.6</v>
      </c>
    </row>
    <row r="24" spans="1:5" x14ac:dyDescent="0.2">
      <c r="E24" s="25">
        <v>0.55000000000000004</v>
      </c>
    </row>
    <row r="25" spans="1:5" x14ac:dyDescent="0.2">
      <c r="E25" s="25">
        <v>0.5</v>
      </c>
    </row>
    <row r="26" spans="1:5" x14ac:dyDescent="0.2">
      <c r="E26" s="25">
        <v>0.45</v>
      </c>
    </row>
    <row r="27" spans="1:5" x14ac:dyDescent="0.2">
      <c r="E27" s="25">
        <v>0.4</v>
      </c>
    </row>
    <row r="28" spans="1:5" x14ac:dyDescent="0.2">
      <c r="E28" s="25">
        <v>0.35</v>
      </c>
    </row>
    <row r="29" spans="1:5" x14ac:dyDescent="0.2">
      <c r="E29" s="25">
        <v>0.3</v>
      </c>
    </row>
    <row r="30" spans="1:5" x14ac:dyDescent="0.2">
      <c r="E30" s="25">
        <v>0.25</v>
      </c>
    </row>
    <row r="31" spans="1:5" x14ac:dyDescent="0.2">
      <c r="E31" s="25">
        <v>0.2</v>
      </c>
    </row>
    <row r="32" spans="1:5" x14ac:dyDescent="0.2">
      <c r="E32" s="25">
        <v>0.15</v>
      </c>
    </row>
    <row r="33" spans="5:5" x14ac:dyDescent="0.2">
      <c r="E33" s="25">
        <v>0.1</v>
      </c>
    </row>
    <row r="34" spans="5:5" x14ac:dyDescent="0.2">
      <c r="E34" s="25">
        <v>4.9999999999999899E-2</v>
      </c>
    </row>
  </sheetData>
  <sheetProtection sheet="1" objects="1" scenarios="1"/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4:J22"/>
  <sheetViews>
    <sheetView showGridLines="0" zoomScaleNormal="100" workbookViewId="0">
      <selection activeCell="H1" sqref="H1"/>
    </sheetView>
  </sheetViews>
  <sheetFormatPr baseColWidth="10" defaultColWidth="10.7109375" defaultRowHeight="12.75" x14ac:dyDescent="0.2"/>
  <sheetData>
    <row r="4" spans="2:10" x14ac:dyDescent="0.2">
      <c r="B4" s="27" t="s">
        <v>42</v>
      </c>
    </row>
    <row r="5" spans="2:10" x14ac:dyDescent="0.2">
      <c r="B5" s="28"/>
    </row>
    <row r="6" spans="2:10" ht="20.25" customHeight="1" x14ac:dyDescent="0.2">
      <c r="B6" s="1" t="s">
        <v>43</v>
      </c>
      <c r="C6" s="3" t="s">
        <v>44</v>
      </c>
      <c r="D6" s="3" t="s">
        <v>45</v>
      </c>
      <c r="E6" s="3" t="s">
        <v>46</v>
      </c>
      <c r="I6" s="31">
        <f>C7+C18</f>
        <v>0.11650000000000001</v>
      </c>
    </row>
    <row r="7" spans="2:10" x14ac:dyDescent="0.2">
      <c r="B7" s="1" t="s">
        <v>47</v>
      </c>
      <c r="C7" s="2">
        <v>8.3000000000000004E-2</v>
      </c>
      <c r="D7" s="2">
        <v>9.0999999999999998E-2</v>
      </c>
      <c r="E7" s="2">
        <v>9.9000000000000005E-2</v>
      </c>
      <c r="I7" s="31">
        <f>D7+D18</f>
        <v>0.13250000000000001</v>
      </c>
    </row>
    <row r="8" spans="2:10" x14ac:dyDescent="0.2">
      <c r="B8" s="1" t="s">
        <v>48</v>
      </c>
      <c r="C8" s="2">
        <v>0.113</v>
      </c>
      <c r="D8" s="2">
        <v>0.121</v>
      </c>
      <c r="E8" s="2">
        <v>0.129</v>
      </c>
      <c r="J8" s="31">
        <f>I6-I7</f>
        <v>-1.6E-2</v>
      </c>
    </row>
    <row r="9" spans="2:10" x14ac:dyDescent="0.2">
      <c r="B9" s="1" t="s">
        <v>49</v>
      </c>
      <c r="C9" s="2">
        <v>0.16300000000000001</v>
      </c>
      <c r="D9" s="2">
        <v>0.17100000000000001</v>
      </c>
      <c r="E9" s="2">
        <v>0.17899999999999999</v>
      </c>
    </row>
    <row r="10" spans="2:10" x14ac:dyDescent="0.2">
      <c r="B10" s="1" t="s">
        <v>50</v>
      </c>
      <c r="C10" s="2">
        <v>0.193</v>
      </c>
      <c r="D10" s="2">
        <v>0.20100000000000001</v>
      </c>
      <c r="E10" s="2">
        <v>0.20899999999999999</v>
      </c>
    </row>
    <row r="11" spans="2:10" x14ac:dyDescent="0.2">
      <c r="B11" s="28"/>
    </row>
    <row r="14" spans="2:10" x14ac:dyDescent="0.2">
      <c r="B14" s="29" t="s">
        <v>51</v>
      </c>
    </row>
    <row r="15" spans="2:10" x14ac:dyDescent="0.2">
      <c r="B15" s="27" t="s">
        <v>52</v>
      </c>
    </row>
    <row r="16" spans="2:10" x14ac:dyDescent="0.2">
      <c r="B16" s="28"/>
    </row>
    <row r="17" spans="2:7" ht="20.25" customHeight="1" x14ac:dyDescent="0.2">
      <c r="B17" s="1" t="s">
        <v>43</v>
      </c>
      <c r="C17" s="3" t="s">
        <v>44</v>
      </c>
      <c r="D17" s="3" t="s">
        <v>45</v>
      </c>
      <c r="E17" s="42" t="s">
        <v>46</v>
      </c>
      <c r="F17" s="42"/>
      <c r="G17" s="1"/>
    </row>
    <row r="18" spans="2:7" x14ac:dyDescent="0.2">
      <c r="B18" s="1" t="s">
        <v>47</v>
      </c>
      <c r="C18" s="2">
        <v>3.3500000000000002E-2</v>
      </c>
      <c r="D18" s="2">
        <v>4.1500000000000002E-2</v>
      </c>
      <c r="E18" s="43">
        <v>4.9500000000000002E-2</v>
      </c>
      <c r="F18" s="43"/>
      <c r="G18" s="1"/>
    </row>
    <row r="19" spans="2:7" x14ac:dyDescent="0.2">
      <c r="B19" s="1" t="s">
        <v>48</v>
      </c>
      <c r="C19" s="2">
        <v>4.8500000000000001E-2</v>
      </c>
      <c r="D19" s="2">
        <v>5.6500000000000002E-2</v>
      </c>
      <c r="E19" s="43">
        <v>6.4500000000000002E-2</v>
      </c>
      <c r="F19" s="43"/>
      <c r="G19" s="1"/>
    </row>
    <row r="20" spans="2:7" x14ac:dyDescent="0.2">
      <c r="B20" s="1" t="s">
        <v>49</v>
      </c>
      <c r="C20" s="2">
        <v>7.3499999999999996E-2</v>
      </c>
      <c r="D20" s="2">
        <v>8.1500000000000003E-2</v>
      </c>
      <c r="E20" s="43">
        <v>8.9499999999999996E-2</v>
      </c>
      <c r="F20" s="43"/>
      <c r="G20" s="1"/>
    </row>
    <row r="21" spans="2:7" x14ac:dyDescent="0.2">
      <c r="B21" s="1" t="s">
        <v>50</v>
      </c>
      <c r="C21" s="2">
        <v>8.8499999999999995E-2</v>
      </c>
      <c r="D21" s="2">
        <v>9.6500000000000002E-2</v>
      </c>
      <c r="E21" s="43">
        <v>0.1045</v>
      </c>
      <c r="F21" s="43"/>
      <c r="G21" s="1"/>
    </row>
    <row r="22" spans="2:7" x14ac:dyDescent="0.2">
      <c r="B22" s="41"/>
      <c r="C22" s="41"/>
      <c r="D22" s="41"/>
      <c r="E22" s="41"/>
      <c r="F22" s="41"/>
      <c r="G22" s="41"/>
    </row>
  </sheetData>
  <mergeCells count="7">
    <mergeCell ref="B22:E22"/>
    <mergeCell ref="F22:G22"/>
    <mergeCell ref="E17:F17"/>
    <mergeCell ref="E18:F18"/>
    <mergeCell ref="E19:F19"/>
    <mergeCell ref="E20:F20"/>
    <mergeCell ref="E21:F21"/>
  </mergeCells>
  <pageMargins left="0.7" right="0.7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Berechnung</vt:lpstr>
      <vt:lpstr>Dienstangaben</vt:lpstr>
      <vt:lpstr>Reglementauszug</vt:lpstr>
      <vt:lpstr>Reglementauszug!step000353Txt_Beitrge_Subtitel_Anehmer</vt:lpstr>
      <vt:lpstr>Reglementauszug!step000357Txt_Hhe_Beitr_Sp_Proz_versL</vt:lpstr>
      <vt:lpstr>Reglementauszug!step0003589E_Break6_KeepOff</vt:lpstr>
      <vt:lpstr>Reglementauszug!step000361Tab_Staffel_begin_Proz_oSplitt</vt:lpstr>
      <vt:lpstr>Reglementauszug!step000363Tab_Staffel_bdy_Proz_oSplitt</vt:lpstr>
      <vt:lpstr>Reglementauszug!step000365Tab_Staffel_ftr_bvg_oSplitt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Domenig Urs</dc:creator>
  <cp:keywords/>
  <dc:description/>
  <cp:lastModifiedBy>Domenig Urs</cp:lastModifiedBy>
  <cp:revision>0</cp:revision>
  <dcterms:created xsi:type="dcterms:W3CDTF">2026-09-11T14:07:14Z</dcterms:created>
  <dcterms:modified xsi:type="dcterms:W3CDTF">2026-09-14T13:20:53Z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0x010100D16F936105C3E14D87ED46DF3FE984EE</vt:lpwstr>
  </property>
  <property fmtid="{D5CDD505-2E9C-101B-9397-08002B2CF9AE}" pid="3" name="MSIP_Label_ad476e47-131b-4be7-9d33-faf3df173ec6_ActionId">
    <vt:lpwstr>6ce7da0d-1529-4002-8851-c0f4da6979c0</vt:lpwstr>
  </property>
  <property fmtid="{D5CDD505-2E9C-101B-9397-08002B2CF9AE}" pid="4" name="MSIP_Label_ad476e47-131b-4be7-9d33-faf3df173ec6_ContentBits">
    <vt:lpwstr>0</vt:lpwstr>
  </property>
  <property fmtid="{D5CDD505-2E9C-101B-9397-08002B2CF9AE}" pid="5" name="MSIP_Label_ad476e47-131b-4be7-9d33-faf3df173ec6_Enabled">
    <vt:lpwstr>true</vt:lpwstr>
  </property>
  <property fmtid="{D5CDD505-2E9C-101B-9397-08002B2CF9AE}" pid="6" name="MSIP_Label_ad476e47-131b-4be7-9d33-faf3df173ec6_Method">
    <vt:lpwstr>Standard</vt:lpwstr>
  </property>
  <property fmtid="{D5CDD505-2E9C-101B-9397-08002B2CF9AE}" pid="7" name="MSIP_Label_ad476e47-131b-4be7-9d33-faf3df173ec6_Name">
    <vt:lpwstr>ad476e47-131b-4be7-9d33-faf3df173ec6</vt:lpwstr>
  </property>
  <property fmtid="{D5CDD505-2E9C-101B-9397-08002B2CF9AE}" pid="8" name="MSIP_Label_ad476e47-131b-4be7-9d33-faf3df173ec6_SetDate">
    <vt:lpwstr>2024-08-23T13:11:10Z</vt:lpwstr>
  </property>
  <property fmtid="{D5CDD505-2E9C-101B-9397-08002B2CF9AE}" pid="9" name="MSIP_Label_ad476e47-131b-4be7-9d33-faf3df173ec6_SiteId">
    <vt:lpwstr>ab3ae8a3-fd32-4b83-831e-919c6fcd28b2</vt:lpwstr>
  </property>
</Properties>
</file>